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<sst xmlns="http://schemas.openxmlformats.org/spreadsheetml/2006/main" count="127" uniqueCount="111">
  <si>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</si>
  <si>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</si>
  <si>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</si>
  <si>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</si>
  <si>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</si>
  <si>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</si>
  <si>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</si>
  <si>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</si>
  <si>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</si>
  <si>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</si>
  <si>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</si>
  <si>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</si>
  <si>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</si>
  <si>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</si>
  <si>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</si>
  <si>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</si>
  <si>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</si>
  <si>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</si>
  <si>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</si>
  <si>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</si>
  <si>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</si>
  <si>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</si>
  <si>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</si>
  <si>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</si>
  <si>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</si>
  <si>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</si>
  <si>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</si>
  <si>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</si>
  <si>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</si>
  <si>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</si>
  <si>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</si>
  <si>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</si>
  <si>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</si>
  <si>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</si>
  <si>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</si>
  <si>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</si>
  <si>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</si>
  <si>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</si>
  <si>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</si>
  <si>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</si>
  <si>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</si>
  <si>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</si>
  <si>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</si>
  <si>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</si>
  <si>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</si>
  <si>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</si>
  <si>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</si>
  <si>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</si>
  <si>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</si>
  <si>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</si>
  <si>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</si>
  <si>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</si>
  <si>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</si>
  <si>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</si>
  <si>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</si>
  <si>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</si>
  <si>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</si>
  <si>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</si>
  <si>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</si>
  <si>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</si>
  <si>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</si>
  <si>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</si>
  <si>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</si>
  <si>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</si>
  <si>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</si>
  <si>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</si>
  <si>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</si>
  <si>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</si>
  <si>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</si>
  <si>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</si>
  <si>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</si>
  <si>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</si>
  <si>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</si>
  <si>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</si>
  <si>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</si>
  <si>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</si>
  <si>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</si>
  <si>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</si>
  <si>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</si>
  <si>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</si>
  <si>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</si>
  <si>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</si>
  <si>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</si>
  <si>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</si>
  <si>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</si>
  <si>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</si>
  <si>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</si>
  <si>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</si>
  <si>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</si>
  <si>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</si>
  <si>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</si>
  <si>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</si>
  <si>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</si>
  <si>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</si>
  <si>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</si>
  <si>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</si>
  <si>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</si>
  <si>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</si>
  <si>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</si>
  <si>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</si>
  <si>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</si>
  <si>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</si>
  <si>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</si>
  <si>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</si>
  <si>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</si>
  <si>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</si>
  <si>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</si>
  <si>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</si>
  <si>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</si>
  <si>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</si>
  <si>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Профінансовано на 18.07.2016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</si>
</sst>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zoomScale="55" zoomScaleNormal="55" zoomScalePageLayoutView="0" workbookViewId="0" topLeftCell="A1">
      <selection activeCell="X9" sqref="X9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100" t="s">
        <v>92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6:19" ht="28.5" customHeight="1">
      <c r="P2" s="86"/>
      <c r="R2" s="86"/>
      <c r="S2" s="71" t="s">
        <v>51</v>
      </c>
    </row>
    <row r="3" spans="1:19" ht="20.25" customHeight="1">
      <c r="A3" s="97" t="s">
        <v>16</v>
      </c>
      <c r="B3" s="97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97" t="s">
        <v>23</v>
      </c>
      <c r="I3" s="97" t="s">
        <v>24</v>
      </c>
      <c r="J3" s="97" t="s">
        <v>25</v>
      </c>
      <c r="K3" s="97" t="s">
        <v>26</v>
      </c>
      <c r="L3" s="97"/>
      <c r="M3" s="97"/>
      <c r="N3" s="106" t="s">
        <v>11</v>
      </c>
      <c r="O3" s="107" t="s">
        <v>12</v>
      </c>
      <c r="P3" s="108" t="s">
        <v>10</v>
      </c>
      <c r="Q3" s="108"/>
      <c r="R3" s="98" t="s">
        <v>110</v>
      </c>
      <c r="S3" s="111" t="s">
        <v>81</v>
      </c>
    </row>
    <row r="4" spans="1:19" ht="19.5">
      <c r="A4" s="97"/>
      <c r="B4" s="97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97"/>
      <c r="I4" s="97"/>
      <c r="J4" s="97"/>
      <c r="K4" s="97"/>
      <c r="L4" s="97"/>
      <c r="M4" s="97"/>
      <c r="N4" s="106"/>
      <c r="O4" s="106"/>
      <c r="P4" s="109" t="s">
        <v>15</v>
      </c>
      <c r="Q4" s="110"/>
      <c r="R4" s="99"/>
      <c r="S4" s="112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2" t="s">
        <v>27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O6" s="104"/>
      <c r="P6" s="104"/>
      <c r="Q6" s="104"/>
      <c r="R6" s="104"/>
      <c r="S6" s="105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11521275</v>
      </c>
      <c r="N7" s="94"/>
      <c r="O7" s="96">
        <f>SUM(O8:O24)</f>
        <v>11521275</v>
      </c>
      <c r="P7" s="96">
        <f>SUM(P8:P24)</f>
        <v>11521275</v>
      </c>
      <c r="Q7" s="95"/>
      <c r="R7" s="96">
        <f>SUM(R8:R24)</f>
        <v>3098616.29</v>
      </c>
      <c r="S7" s="96">
        <f>SUM(S8:S24)</f>
        <v>231.1551446667077</v>
      </c>
    </row>
    <row r="8" spans="1:19" ht="24.75" customHeight="1">
      <c r="A8" s="92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3">N8+O8</f>
        <v>105000</v>
      </c>
      <c r="N8" s="48"/>
      <c r="O8" s="93">
        <v>105000</v>
      </c>
      <c r="P8" s="93">
        <v>105000</v>
      </c>
      <c r="Q8" s="95"/>
      <c r="R8" s="89">
        <v>0</v>
      </c>
      <c r="S8" s="90">
        <f>R8/M8*100</f>
        <v>0</v>
      </c>
    </row>
    <row r="9" spans="1:19" ht="73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v>9468633</v>
      </c>
      <c r="N9" s="48"/>
      <c r="O9" s="93">
        <v>9468633</v>
      </c>
      <c r="P9" s="93">
        <v>9468633</v>
      </c>
      <c r="Q9" s="95"/>
      <c r="R9" s="89">
        <f>40080+66627.6+549354+4843.2+3007.2+44088+151389.6+155788.8+192500.76+75044.51+109395.49+1155200</f>
        <v>2547319.16</v>
      </c>
      <c r="S9" s="90">
        <f aca="true" t="shared" si="1" ref="S9:S67">R9/M9*100</f>
        <v>26.902712989298454</v>
      </c>
    </row>
    <row r="10" spans="1:19" ht="29.25" customHeight="1">
      <c r="A10" s="92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/>
      <c r="B11" s="64" t="s">
        <v>106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0</v>
      </c>
      <c r="S11" s="90">
        <v>0</v>
      </c>
    </row>
    <row r="12" spans="1:19" ht="29.25" customHeight="1">
      <c r="A12" s="92"/>
      <c r="B12" s="64" t="s">
        <v>107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f>2922+18000</f>
        <v>20922</v>
      </c>
      <c r="S12" s="90">
        <v>0</v>
      </c>
    </row>
    <row r="13" spans="1:19" ht="37.5">
      <c r="A13" s="92"/>
      <c r="B13" s="64" t="s">
        <v>108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v>0</v>
      </c>
    </row>
    <row r="14" spans="1:19" ht="42.75" customHeight="1">
      <c r="A14" s="92"/>
      <c r="B14" s="64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v>0</v>
      </c>
    </row>
    <row r="15" spans="1:19" ht="26.25" customHeight="1">
      <c r="A15" s="92" t="s">
        <v>73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74</v>
      </c>
      <c r="B16" s="65" t="s">
        <v>95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v>0</v>
      </c>
      <c r="S16" s="90">
        <f t="shared" si="1"/>
        <v>0</v>
      </c>
    </row>
    <row r="17" spans="1:19" ht="34.5" customHeight="1">
      <c r="A17" s="92" t="s">
        <v>75</v>
      </c>
      <c r="B17" s="65" t="s">
        <v>96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v>0</v>
      </c>
      <c r="S17" s="90">
        <f t="shared" si="1"/>
        <v>0</v>
      </c>
    </row>
    <row r="18" spans="1:19" ht="33.75" customHeight="1">
      <c r="A18" s="92" t="s">
        <v>77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200000</v>
      </c>
      <c r="N18" s="48"/>
      <c r="O18" s="93">
        <v>200000</v>
      </c>
      <c r="P18" s="93">
        <v>200000</v>
      </c>
      <c r="Q18" s="95"/>
      <c r="R18" s="89">
        <f>3090+7209.99+96840</f>
        <v>107139.99</v>
      </c>
      <c r="S18" s="90">
        <f t="shared" si="1"/>
        <v>53.569995000000006</v>
      </c>
    </row>
    <row r="19" spans="1:19" ht="34.5" customHeight="1">
      <c r="A19" s="92" t="s">
        <v>78</v>
      </c>
      <c r="B19" s="65" t="s">
        <v>97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f>12009.56+4926+59600+28022.3</f>
        <v>104557.86</v>
      </c>
      <c r="S19" s="90">
        <f t="shared" si="1"/>
        <v>65.60822504031574</v>
      </c>
    </row>
    <row r="20" spans="1:19" ht="34.5" customHeight="1">
      <c r="A20" s="92" t="s">
        <v>79</v>
      </c>
      <c r="B20" s="65" t="s">
        <v>98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2076</v>
      </c>
      <c r="S20" s="90">
        <f t="shared" si="1"/>
        <v>3.46</v>
      </c>
    </row>
    <row r="21" spans="1:19" ht="34.5" customHeight="1">
      <c r="A21" s="92" t="s">
        <v>82</v>
      </c>
      <c r="B21" s="65" t="s">
        <v>99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390275</v>
      </c>
      <c r="N21" s="48"/>
      <c r="O21" s="93">
        <v>390275</v>
      </c>
      <c r="P21" s="93">
        <v>390275</v>
      </c>
      <c r="Q21" s="95"/>
      <c r="R21" s="89">
        <f>5921+13816.52+296704</f>
        <v>316441.52</v>
      </c>
      <c r="S21" s="90">
        <f t="shared" si="1"/>
        <v>81.08167830376017</v>
      </c>
    </row>
    <row r="22" spans="1:19" ht="39" customHeight="1">
      <c r="A22" s="92" t="s">
        <v>83</v>
      </c>
      <c r="B22" s="65" t="s">
        <v>100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30000</v>
      </c>
      <c r="N22" s="48"/>
      <c r="O22" s="93">
        <v>30000</v>
      </c>
      <c r="P22" s="93">
        <v>30000</v>
      </c>
      <c r="Q22" s="95"/>
      <c r="R22" s="89">
        <v>159.76</v>
      </c>
      <c r="S22" s="90">
        <f t="shared" si="1"/>
        <v>0.5325333333333333</v>
      </c>
    </row>
    <row r="23" spans="1:19" ht="39" customHeight="1">
      <c r="A23" s="92" t="s">
        <v>101</v>
      </c>
      <c r="B23" s="65" t="s">
        <v>102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0</v>
      </c>
      <c r="S23" s="90">
        <f t="shared" si="1"/>
        <v>0</v>
      </c>
    </row>
    <row r="24" spans="1:19" ht="39" customHeight="1">
      <c r="A24" s="92" t="s">
        <v>103</v>
      </c>
      <c r="B24" s="65" t="s">
        <v>104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v>105000</v>
      </c>
      <c r="N24" s="48"/>
      <c r="O24" s="93">
        <v>105000</v>
      </c>
      <c r="P24" s="93">
        <v>105000</v>
      </c>
      <c r="Q24" s="95"/>
      <c r="R24" s="89">
        <v>0</v>
      </c>
      <c r="S24" s="90">
        <f t="shared" si="1"/>
        <v>0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2795635</v>
      </c>
      <c r="N25" s="47"/>
      <c r="O25" s="69">
        <f>M25</f>
        <v>2795635</v>
      </c>
      <c r="P25" s="69">
        <f>O25</f>
        <v>2795635</v>
      </c>
      <c r="R25" s="81">
        <f>R26</f>
        <v>15377.02</v>
      </c>
      <c r="S25" s="82">
        <f t="shared" si="1"/>
        <v>0.5500367537250034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</f>
        <v>2795635</v>
      </c>
      <c r="N26" s="48"/>
      <c r="O26" s="66">
        <f>M26</f>
        <v>2795635</v>
      </c>
      <c r="P26" s="66">
        <f>O26</f>
        <v>2795635</v>
      </c>
      <c r="Q26" s="66">
        <f>P26</f>
        <v>2795635</v>
      </c>
      <c r="R26" s="66">
        <v>15377.02</v>
      </c>
      <c r="S26" s="83">
        <f t="shared" si="1"/>
        <v>0.5500367537250034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2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79496688.82000001</v>
      </c>
      <c r="N29" s="47">
        <f>N30+N34+N40+N44+N48+N53+N59+N50+N56+N60+N51+N61+N52+N62+N63</f>
        <v>79496688.82000001</v>
      </c>
      <c r="O29" s="73">
        <f>O63</f>
        <v>0</v>
      </c>
      <c r="P29" s="73">
        <f>P63</f>
        <v>0</v>
      </c>
      <c r="R29" s="47">
        <f>R30+R34+R40+R44+R48+R53+R59+R50+R56+R60+R51+R61+R63+R62+R52</f>
        <v>48116311.03999999</v>
      </c>
      <c r="S29" s="82">
        <f t="shared" si="1"/>
        <v>60.526182604846746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7956400</v>
      </c>
      <c r="N30" s="48">
        <f>N31+N32+N33</f>
        <v>7956400</v>
      </c>
      <c r="O30" s="56"/>
      <c r="P30" s="56"/>
      <c r="R30" s="48">
        <f>R31+R32+R33</f>
        <v>4914078.79</v>
      </c>
      <c r="S30" s="83">
        <f t="shared" si="1"/>
        <v>61.7625909959278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377576+371325+333575+309994.8+343665.2+183849+382449.6</f>
        <v>2302434.6</v>
      </c>
      <c r="S31" s="87">
        <f t="shared" si="1"/>
        <v>58.80608382499426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3700700</v>
      </c>
      <c r="N32" s="49">
        <v>3700700</v>
      </c>
      <c r="O32" s="56"/>
      <c r="P32" s="56"/>
      <c r="R32" s="49">
        <f>368514.26+320005.16+308997.12+245452.4+488986.08+424493.2+319141.43</f>
        <v>2475589.6500000004</v>
      </c>
      <c r="S32" s="87">
        <f t="shared" si="1"/>
        <v>66.89517253492583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31760+32267.33+557+3492.67+30267.33+3492.67+2457.54+28267.33+3492.67</f>
        <v>136054.54</v>
      </c>
      <c r="S33" s="88">
        <f t="shared" si="1"/>
        <v>39.96901880141011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3481267.33</v>
      </c>
      <c r="S34" s="83">
        <f t="shared" si="1"/>
        <v>63.64942900918559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217430.51+24131.1+75354.44+26310+83994+124498.5+49141.8+90561.58+85135+265612.24+37000</f>
        <v>1079169.17</v>
      </c>
      <c r="S35" s="87">
        <f t="shared" si="1"/>
        <v>59.97516728170016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105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95028.5+188463.6+68400+157936.81+158389.75+145896+29600+29783+198012+97921.6+193183.5+70992+147900+44992.5+21677.5+14703+58116+88392+107822+50854.4+71688+74646</f>
        <v>2114398.16</v>
      </c>
      <c r="S37" s="88">
        <f t="shared" si="1"/>
        <v>69.78027510824796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34750+28250+25000+31750+25000</f>
        <v>144750</v>
      </c>
      <c r="S38" s="87">
        <f t="shared" si="1"/>
        <v>33.89929742388759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162159.35</v>
      </c>
      <c r="S40" s="83">
        <f t="shared" si="1"/>
        <v>25.908188208979073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18552.24+72107.68+23190.3</f>
        <v>113850.22</v>
      </c>
      <c r="S41" s="87">
        <f t="shared" si="1"/>
        <v>31.690529343271905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f>14766.18+14774.76</f>
        <v>29540.940000000002</v>
      </c>
      <c r="S42" s="87">
        <f t="shared" si="1"/>
        <v>37.51530122215476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f>2357.42+16410.77</f>
        <v>18768.190000000002</v>
      </c>
      <c r="S43" s="87">
        <f t="shared" si="1"/>
        <v>9.988392762107505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774098.7</v>
      </c>
      <c r="S44" s="83">
        <f t="shared" si="1"/>
        <v>36.46249175694771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197840.3+18507.64+57600+73630.54+35971.53+30920+76506.15+96247.25+38400+6300+15734.99+21980.11+73593.36+3495.25+5545.21</f>
        <v>752272.33</v>
      </c>
      <c r="S45" s="88">
        <f t="shared" si="1"/>
        <v>37.90739884101789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5874.96+10528.68+2678.52</f>
        <v>19082.16</v>
      </c>
      <c r="S46" s="87">
        <f t="shared" si="1"/>
        <v>16.196715189067607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848.74+587.05+557.5+750.92</f>
        <v>2744.21</v>
      </c>
      <c r="S47" s="87">
        <f t="shared" si="1"/>
        <v>13.266666666666666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86928.87000000001</v>
      </c>
      <c r="S48" s="83">
        <f t="shared" si="1"/>
        <v>63.92345704431976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6438.31+13187.76+54909+12393.8</f>
        <v>86928.87000000001</v>
      </c>
      <c r="S49" s="88">
        <f t="shared" si="1"/>
        <v>63.92345704431976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</f>
        <v>1156237.01</v>
      </c>
      <c r="S50" s="83">
        <f t="shared" si="1"/>
        <v>22.65354643416928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395040.22+212576.7+295465.16+636768.36+460772.48+515858.1+296210.88+365426.04+149458.82+443155.79+594401.56+144057+0.04+311313.66+432171.11+724281.07+756983.36+259302.66+427860.16+868338.1+28811.41+296210.88+296210.88</f>
        <v>8910674.440000001</v>
      </c>
      <c r="S51" s="83">
        <f t="shared" si="1"/>
        <v>57.33102422390222</v>
      </c>
    </row>
    <row r="52" spans="1:19" s="1" customFormat="1" ht="18.75">
      <c r="A52" s="38" t="s">
        <v>84</v>
      </c>
      <c r="B52" s="23" t="s">
        <v>85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v>23700.62</v>
      </c>
      <c r="S52" s="83">
        <f t="shared" si="1"/>
        <v>9.22203112840467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25052300</v>
      </c>
      <c r="N53" s="52">
        <f>N54+N55</f>
        <v>25052300</v>
      </c>
      <c r="O53" s="56"/>
      <c r="P53" s="56"/>
      <c r="R53" s="52">
        <f>R54+R55</f>
        <v>17737354.23</v>
      </c>
      <c r="S53" s="83">
        <f t="shared" si="1"/>
        <v>70.80130059914659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7232100</v>
      </c>
      <c r="N54" s="30">
        <v>7232100</v>
      </c>
      <c r="O54" s="56"/>
      <c r="P54" s="56"/>
      <c r="R54" s="49">
        <f>1341065+264830+1439254.25+119395.75+507870+59340+35936.5+335196.18+472850.38+220509.52+146366.88+71415+175089.2+268474.5+377603.92+171362.7+194439.28+227897.54</f>
        <v>6428896.600000001</v>
      </c>
      <c r="S54" s="88">
        <f t="shared" si="1"/>
        <v>88.89391186515674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17820200</v>
      </c>
      <c r="N55" s="30">
        <v>17820200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63.458645974792645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703500</v>
      </c>
      <c r="N56" s="54">
        <f>N58+N57</f>
        <v>703500</v>
      </c>
      <c r="O56" s="56"/>
      <c r="P56" s="56"/>
      <c r="R56" s="54">
        <f>R58+R57</f>
        <v>368447.04</v>
      </c>
      <c r="S56" s="83">
        <f t="shared" si="1"/>
        <v>52.373424307036245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603500</v>
      </c>
      <c r="N57" s="53">
        <f>225000+378500</f>
        <v>603500</v>
      </c>
      <c r="O57" s="56"/>
      <c r="P57" s="56"/>
      <c r="R57" s="53">
        <f>12823.97+314438.51+1053.06</f>
        <v>328315.54</v>
      </c>
      <c r="S57" s="83">
        <f t="shared" si="1"/>
        <v>54.40191217895609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385.27+6084.22+13129.31+12261.98+8270.72</f>
        <v>40131.5</v>
      </c>
      <c r="S58" s="83">
        <f t="shared" si="1"/>
        <v>40.131499999999996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57313.38+61144.73+58977.29+61169.9+64788.11+63325.73</f>
        <v>366719.13999999996</v>
      </c>
      <c r="S59" s="83">
        <f t="shared" si="1"/>
        <v>44.64789418307384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37.5">
      <c r="A61" s="38" t="s">
        <v>71</v>
      </c>
      <c r="B61" s="84" t="s">
        <v>80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 t="shared" si="2"/>
        <v>5475807.68</v>
      </c>
      <c r="N61" s="48">
        <v>5475807.68</v>
      </c>
      <c r="O61" s="56"/>
      <c r="P61" s="61"/>
      <c r="R61" s="53">
        <v>5475807.68</v>
      </c>
      <c r="S61" s="87">
        <f t="shared" si="1"/>
        <v>100</v>
      </c>
    </row>
    <row r="62" spans="1:19" ht="37.5">
      <c r="A62" s="38" t="s">
        <v>86</v>
      </c>
      <c r="B62" s="84" t="s">
        <v>87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170381.14</v>
      </c>
      <c r="N62" s="48">
        <f>550000-379618.86</f>
        <v>170381.14</v>
      </c>
      <c r="O62" s="56"/>
      <c r="P62" s="61"/>
      <c r="R62" s="53">
        <v>170381.14</v>
      </c>
      <c r="S62" s="87">
        <f t="shared" si="1"/>
        <v>100</v>
      </c>
    </row>
    <row r="63" spans="1:19" ht="37.5">
      <c r="A63" s="38" t="s">
        <v>88</v>
      </c>
      <c r="B63" s="17" t="s">
        <v>93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>N63+O63</f>
        <v>10000000</v>
      </c>
      <c r="N63" s="48">
        <f>N64+N65+N66</f>
        <v>10000000</v>
      </c>
      <c r="O63" s="67"/>
      <c r="P63" s="68"/>
      <c r="R63" s="48">
        <f>R64+R65+R66</f>
        <v>4473137.8</v>
      </c>
      <c r="S63" s="91">
        <f t="shared" si="1"/>
        <v>44.731378</v>
      </c>
    </row>
    <row r="64" spans="1:19" ht="18.75">
      <c r="A64" s="38"/>
      <c r="B64" s="20" t="s">
        <v>89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70">
        <f>N64+O64</f>
        <v>2000000</v>
      </c>
      <c r="N64" s="85">
        <f>1500000+500000</f>
        <v>2000000</v>
      </c>
      <c r="O64" s="67"/>
      <c r="P64" s="68"/>
      <c r="R64" s="53">
        <f>185695.2+283914.6+257099.4+99340.8+62907.6+129854.4</f>
        <v>1018812</v>
      </c>
      <c r="S64" s="87">
        <f t="shared" si="1"/>
        <v>50.9406</v>
      </c>
    </row>
    <row r="65" spans="1:19" ht="18.75">
      <c r="A65" s="38"/>
      <c r="B65" s="20" t="s">
        <v>90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70">
        <f>N65+O65</f>
        <v>4500000</v>
      </c>
      <c r="N65" s="85">
        <f>5000000-500000</f>
        <v>4500000</v>
      </c>
      <c r="O65" s="67"/>
      <c r="P65" s="68"/>
      <c r="R65" s="53">
        <f>309091.2+295428.55+104848.25+410089.8+99821.4+693328.2+131138.4+79300.2</f>
        <v>2123046</v>
      </c>
      <c r="S65" s="87">
        <f t="shared" si="1"/>
        <v>47.178799999999995</v>
      </c>
    </row>
    <row r="66" spans="1:19" ht="18.75">
      <c r="A66" s="38"/>
      <c r="B66" s="20" t="s">
        <v>91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3500000</v>
      </c>
      <c r="N66" s="85">
        <v>3500000</v>
      </c>
      <c r="O66" s="67"/>
      <c r="P66" s="68"/>
      <c r="R66" s="53">
        <f>74552+801148+76187.2+99949.6+104283-48504+223664</f>
        <v>1331279.8</v>
      </c>
      <c r="S66" s="87">
        <f t="shared" si="1"/>
        <v>38.036565714285715</v>
      </c>
    </row>
    <row r="67" spans="1:19" ht="18.75">
      <c r="A67" s="39"/>
      <c r="B67" s="40" t="s">
        <v>50</v>
      </c>
      <c r="C67" s="39"/>
      <c r="D67" s="39"/>
      <c r="E67" s="39"/>
      <c r="F67" s="39"/>
      <c r="G67" s="72"/>
      <c r="H67" s="72"/>
      <c r="I67" s="72"/>
      <c r="J67" s="72"/>
      <c r="K67" s="72"/>
      <c r="L67" s="72"/>
      <c r="M67" s="60">
        <f>M7+M25+M27+M29</f>
        <v>93841998.82000001</v>
      </c>
      <c r="N67" s="60">
        <f>N7+N25+N27+N29</f>
        <v>79525088.82000001</v>
      </c>
      <c r="O67" s="60">
        <f>O7+O25+O27+O29</f>
        <v>14316910</v>
      </c>
      <c r="P67" s="60">
        <f>P7+P25+P27+P29</f>
        <v>14316910</v>
      </c>
      <c r="R67" s="80">
        <f>R25+R27+R29</f>
        <v>48131688.059999995</v>
      </c>
      <c r="S67" s="82">
        <f t="shared" si="1"/>
        <v>51.29013519023847</v>
      </c>
    </row>
    <row r="68" spans="2:15" ht="12.75" hidden="1">
      <c r="B68">
        <v>2240</v>
      </c>
      <c r="M68" s="41">
        <f>M28+M31+M34+M41+M50+M51+M53+M60</f>
        <v>55530309.089999996</v>
      </c>
      <c r="O68" s="56"/>
    </row>
    <row r="69" spans="2:15" ht="12.75" hidden="1">
      <c r="B69">
        <v>2272</v>
      </c>
      <c r="M69" s="41">
        <f>M42+M46+M57</f>
        <v>800058.71</v>
      </c>
      <c r="O69" s="56"/>
    </row>
    <row r="70" spans="2:15" ht="12.75" hidden="1">
      <c r="B70">
        <v>2273</v>
      </c>
      <c r="M70" s="41">
        <f>M32+M43+M47+M59+M58</f>
        <v>4830643.2</v>
      </c>
      <c r="O70" s="56"/>
    </row>
    <row r="71" spans="2:15" ht="12.75" hidden="1">
      <c r="B71">
        <v>2610</v>
      </c>
      <c r="M71" s="41">
        <f>M33+M45+M49</f>
        <v>2460889</v>
      </c>
      <c r="O71" s="56"/>
    </row>
    <row r="72" spans="13:15" ht="12.75" hidden="1">
      <c r="M72" s="41">
        <f>M68+M69+M70+M71</f>
        <v>63621900</v>
      </c>
      <c r="O72" s="56"/>
    </row>
    <row r="75" spans="2:13" ht="18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2016-07-11T11:42:43Z</cp:lastPrinted>
  <dcterms:created xsi:type="dcterms:W3CDTF">2014-01-17T10:52:16Z</dcterms:created>
  <dcterms:modified xsi:type="dcterms:W3CDTF">2016-07-18T11:26:20Z</dcterms:modified>
  <cp:category/>
  <cp:version/>
  <cp:contentType/>
  <cp:contentStatus/>
</cp:coreProperties>
</file>